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ZP\08.Gazy med\"/>
    </mc:Choice>
  </mc:AlternateContent>
  <xr:revisionPtr revIDLastSave="0" documentId="13_ncr:1_{6A2FAC8A-3588-41D3-99D7-FF7DD169887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arz asortymentowo cenowy" sheetId="2" r:id="rId1"/>
  </sheets>
  <externalReferences>
    <externalReference r:id="rId2"/>
  </externalReferences>
  <definedNames>
    <definedName name="_xlnm.Print_Area" localSheetId="0">'Formularz asortymentowo cenowy'!$A$1:$AC$51</definedName>
    <definedName name="_xlnm.Print_Titles" localSheetId="0">'Formularz asortymentowo cenowy'!$23:$23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6" i="2" l="1"/>
  <c r="Q46" i="2" s="1"/>
  <c r="K46" i="2"/>
  <c r="J46" i="2"/>
  <c r="O46" i="2" s="1"/>
  <c r="R46" i="2" s="1"/>
  <c r="S46" i="2" s="1"/>
  <c r="G46" i="2"/>
  <c r="H46" i="2" s="1"/>
  <c r="F46" i="2"/>
  <c r="L46" i="2" s="1"/>
  <c r="P45" i="2"/>
  <c r="Q45" i="2" s="1"/>
  <c r="K45" i="2"/>
  <c r="J45" i="2"/>
  <c r="M45" i="2" s="1"/>
  <c r="N45" i="2" s="1"/>
  <c r="G45" i="2"/>
  <c r="H45" i="2" s="1"/>
  <c r="F45" i="2"/>
  <c r="L45" i="2" s="1"/>
  <c r="P43" i="2"/>
  <c r="Q43" i="2" s="1"/>
  <c r="K43" i="2"/>
  <c r="J43" i="2"/>
  <c r="M43" i="2" s="1"/>
  <c r="N43" i="2" s="1"/>
  <c r="G43" i="2"/>
  <c r="H43" i="2" s="1"/>
  <c r="F43" i="2"/>
  <c r="L43" i="2" s="1"/>
  <c r="P42" i="2"/>
  <c r="Q42" i="2" s="1"/>
  <c r="K42" i="2"/>
  <c r="J42" i="2"/>
  <c r="O42" i="2" s="1"/>
  <c r="R42" i="2" s="1"/>
  <c r="S42" i="2" s="1"/>
  <c r="G42" i="2"/>
  <c r="H42" i="2" s="1"/>
  <c r="F42" i="2"/>
  <c r="L42" i="2" s="1"/>
  <c r="P41" i="2"/>
  <c r="Q41" i="2" s="1"/>
  <c r="L41" i="2"/>
  <c r="K41" i="2"/>
  <c r="J41" i="2"/>
  <c r="M41" i="2" s="1"/>
  <c r="N41" i="2" s="1"/>
  <c r="G41" i="2"/>
  <c r="H41" i="2" s="1"/>
  <c r="F41" i="2"/>
  <c r="P40" i="2"/>
  <c r="Q40" i="2" s="1"/>
  <c r="K40" i="2"/>
  <c r="J40" i="2"/>
  <c r="O40" i="2" s="1"/>
  <c r="G40" i="2"/>
  <c r="H40" i="2" s="1"/>
  <c r="F40" i="2"/>
  <c r="L40" i="2" s="1"/>
  <c r="P39" i="2"/>
  <c r="Q39" i="2" s="1"/>
  <c r="K39" i="2"/>
  <c r="J39" i="2"/>
  <c r="M39" i="2" s="1"/>
  <c r="N39" i="2" s="1"/>
  <c r="G39" i="2"/>
  <c r="H39" i="2" s="1"/>
  <c r="F39" i="2"/>
  <c r="L39" i="2" s="1"/>
  <c r="P38" i="2"/>
  <c r="Q38" i="2" s="1"/>
  <c r="K38" i="2"/>
  <c r="J38" i="2"/>
  <c r="O38" i="2" s="1"/>
  <c r="R38" i="2" s="1"/>
  <c r="S38" i="2" s="1"/>
  <c r="G38" i="2"/>
  <c r="H38" i="2" s="1"/>
  <c r="F38" i="2"/>
  <c r="L38" i="2" s="1"/>
  <c r="P37" i="2"/>
  <c r="Q37" i="2" s="1"/>
  <c r="K37" i="2"/>
  <c r="J37" i="2"/>
  <c r="O37" i="2" s="1"/>
  <c r="G37" i="2"/>
  <c r="H37" i="2"/>
  <c r="F37" i="2"/>
  <c r="L37" i="2" s="1"/>
  <c r="P36" i="2"/>
  <c r="Q36" i="2" s="1"/>
  <c r="K36" i="2"/>
  <c r="J36" i="2"/>
  <c r="O36" i="2" s="1"/>
  <c r="G36" i="2"/>
  <c r="H36" i="2" s="1"/>
  <c r="F36" i="2"/>
  <c r="L36" i="2" s="1"/>
  <c r="P35" i="2"/>
  <c r="Q35" i="2" s="1"/>
  <c r="K35" i="2"/>
  <c r="J35" i="2"/>
  <c r="O35" i="2" s="1"/>
  <c r="R35" i="2" s="1"/>
  <c r="G35" i="2"/>
  <c r="H35" i="2" s="1"/>
  <c r="F35" i="2"/>
  <c r="L35" i="2" s="1"/>
  <c r="P34" i="2"/>
  <c r="Q34" i="2" s="1"/>
  <c r="K34" i="2"/>
  <c r="J34" i="2"/>
  <c r="O34" i="2" s="1"/>
  <c r="G34" i="2"/>
  <c r="H34" i="2" s="1"/>
  <c r="F34" i="2"/>
  <c r="L34" i="2" s="1"/>
  <c r="P33" i="2"/>
  <c r="Q33" i="2" s="1"/>
  <c r="K33" i="2"/>
  <c r="J33" i="2"/>
  <c r="M33" i="2" s="1"/>
  <c r="N33" i="2" s="1"/>
  <c r="G33" i="2"/>
  <c r="H33" i="2" s="1"/>
  <c r="F33" i="2"/>
  <c r="L33" i="2" s="1"/>
  <c r="P32" i="2"/>
  <c r="Q32" i="2" s="1"/>
  <c r="K32" i="2"/>
  <c r="J32" i="2"/>
  <c r="O32" i="2" s="1"/>
  <c r="G32" i="2"/>
  <c r="H32" i="2" s="1"/>
  <c r="F32" i="2"/>
  <c r="L32" i="2" s="1"/>
  <c r="P30" i="2"/>
  <c r="Q30" i="2" s="1"/>
  <c r="K30" i="2"/>
  <c r="J30" i="2"/>
  <c r="O30" i="2" s="1"/>
  <c r="G30" i="2"/>
  <c r="H30" i="2" s="1"/>
  <c r="F30" i="2"/>
  <c r="L30" i="2" s="1"/>
  <c r="P29" i="2"/>
  <c r="Q29" i="2" s="1"/>
  <c r="K29" i="2"/>
  <c r="J29" i="2"/>
  <c r="O29" i="2" s="1"/>
  <c r="G29" i="2"/>
  <c r="H29" i="2" s="1"/>
  <c r="F29" i="2"/>
  <c r="L29" i="2" s="1"/>
  <c r="P28" i="2"/>
  <c r="Q28" i="2" s="1"/>
  <c r="K28" i="2"/>
  <c r="J28" i="2"/>
  <c r="O28" i="2" s="1"/>
  <c r="G28" i="2"/>
  <c r="H28" i="2" s="1"/>
  <c r="F28" i="2"/>
  <c r="L28" i="2" s="1"/>
  <c r="P27" i="2"/>
  <c r="Q27" i="2" s="1"/>
  <c r="K27" i="2"/>
  <c r="J27" i="2"/>
  <c r="O27" i="2" s="1"/>
  <c r="R27" i="2" s="1"/>
  <c r="S27" i="2" s="1"/>
  <c r="G27" i="2"/>
  <c r="H27" i="2" s="1"/>
  <c r="F27" i="2"/>
  <c r="L27" i="2" s="1"/>
  <c r="P26" i="2"/>
  <c r="Q26" i="2" s="1"/>
  <c r="K26" i="2"/>
  <c r="J26" i="2"/>
  <c r="O26" i="2" s="1"/>
  <c r="R26" i="2" s="1"/>
  <c r="S26" i="2" s="1"/>
  <c r="G26" i="2"/>
  <c r="H26" i="2" s="1"/>
  <c r="F26" i="2"/>
  <c r="L26" i="2" s="1"/>
  <c r="P25" i="2"/>
  <c r="Q25" i="2" s="1"/>
  <c r="K25" i="2"/>
  <c r="J25" i="2"/>
  <c r="O25" i="2" s="1"/>
  <c r="G25" i="2"/>
  <c r="H25" i="2" s="1"/>
  <c r="F25" i="2"/>
  <c r="L25" i="2" s="1"/>
  <c r="P18" i="2"/>
  <c r="Q18" i="2" s="1"/>
  <c r="K18" i="2"/>
  <c r="J18" i="2"/>
  <c r="M18" i="2" s="1"/>
  <c r="N18" i="2" s="1"/>
  <c r="G18" i="2"/>
  <c r="H18" i="2" s="1"/>
  <c r="F18" i="2"/>
  <c r="L18" i="2"/>
  <c r="P17" i="2"/>
  <c r="Q17" i="2"/>
  <c r="K17" i="2"/>
  <c r="J17" i="2"/>
  <c r="O17" i="2" s="1"/>
  <c r="G17" i="2"/>
  <c r="H17" i="2" s="1"/>
  <c r="F17" i="2"/>
  <c r="L17" i="2" s="1"/>
  <c r="P16" i="2"/>
  <c r="Q16" i="2" s="1"/>
  <c r="K16" i="2"/>
  <c r="J16" i="2"/>
  <c r="F16" i="2"/>
  <c r="L16" i="2" s="1"/>
  <c r="D16" i="2"/>
  <c r="G16" i="2" s="1"/>
  <c r="R37" i="2" l="1"/>
  <c r="S37" i="2" s="1"/>
  <c r="R28" i="2"/>
  <c r="S28" i="2" s="1"/>
  <c r="R32" i="2"/>
  <c r="S32" i="2" s="1"/>
  <c r="R25" i="2"/>
  <c r="S25" i="2" s="1"/>
  <c r="M46" i="2"/>
  <c r="N46" i="2" s="1"/>
  <c r="R30" i="2"/>
  <c r="S30" i="2" s="1"/>
  <c r="R36" i="2"/>
  <c r="S36" i="2" s="1"/>
  <c r="G47" i="2"/>
  <c r="G49" i="2" s="1"/>
  <c r="G19" i="2"/>
  <c r="M16" i="2"/>
  <c r="N16" i="2" s="1"/>
  <c r="R40" i="2"/>
  <c r="S40" i="2" s="1"/>
  <c r="M37" i="2"/>
  <c r="N37" i="2" s="1"/>
  <c r="R17" i="2"/>
  <c r="S17" i="2" s="1"/>
  <c r="H16" i="2"/>
  <c r="H19" i="2" s="1"/>
  <c r="H47" i="2"/>
  <c r="R34" i="2"/>
  <c r="S34" i="2" s="1"/>
  <c r="R29" i="2"/>
  <c r="S29" i="2" s="1"/>
  <c r="O33" i="2"/>
  <c r="R33" i="2" s="1"/>
  <c r="S33" i="2" s="1"/>
  <c r="M36" i="2"/>
  <c r="N36" i="2" s="1"/>
  <c r="O45" i="2"/>
  <c r="R45" i="2" s="1"/>
  <c r="S45" i="2" s="1"/>
  <c r="O16" i="2"/>
  <c r="R16" i="2" s="1"/>
  <c r="S16" i="2" s="1"/>
  <c r="M17" i="2"/>
  <c r="N17" i="2" s="1"/>
  <c r="N19" i="2" s="1"/>
  <c r="O18" i="2"/>
  <c r="R18" i="2" s="1"/>
  <c r="S18" i="2" s="1"/>
  <c r="M40" i="2"/>
  <c r="N40" i="2" s="1"/>
  <c r="M30" i="2"/>
  <c r="N30" i="2" s="1"/>
  <c r="M28" i="2"/>
  <c r="N28" i="2" s="1"/>
  <c r="M25" i="2"/>
  <c r="N25" i="2" s="1"/>
  <c r="O43" i="2"/>
  <c r="R43" i="2" s="1"/>
  <c r="S43" i="2" s="1"/>
  <c r="M26" i="2"/>
  <c r="N26" i="2" s="1"/>
  <c r="O39" i="2"/>
  <c r="R39" i="2" s="1"/>
  <c r="S39" i="2" s="1"/>
  <c r="M38" i="2"/>
  <c r="N38" i="2" s="1"/>
  <c r="M34" i="2"/>
  <c r="N34" i="2" s="1"/>
  <c r="M32" i="2"/>
  <c r="N32" i="2" s="1"/>
  <c r="M35" i="2"/>
  <c r="N35" i="2" s="1"/>
  <c r="M29" i="2"/>
  <c r="N29" i="2" s="1"/>
  <c r="O41" i="2"/>
  <c r="R41" i="2" s="1"/>
  <c r="S41" i="2" s="1"/>
  <c r="M42" i="2"/>
  <c r="N42" i="2" s="1"/>
  <c r="M27" i="2"/>
  <c r="N27" i="2" s="1"/>
  <c r="S35" i="2"/>
  <c r="R19" i="2" l="1"/>
  <c r="M19" i="2"/>
  <c r="S19" i="2"/>
  <c r="H49" i="2"/>
  <c r="N47" i="2"/>
  <c r="N49" i="2" s="1"/>
  <c r="R47" i="2"/>
  <c r="R49" i="2" s="1"/>
  <c r="M47" i="2"/>
  <c r="M49" i="2" s="1"/>
  <c r="S47" i="2"/>
  <c r="S49" i="2" s="1"/>
</calcChain>
</file>

<file path=xl/sharedStrings.xml><?xml version="1.0" encoding="utf-8"?>
<sst xmlns="http://schemas.openxmlformats.org/spreadsheetml/2006/main" count="119" uniqueCount="59">
  <si>
    <t>L.p.</t>
  </si>
  <si>
    <t>Opis przedmiotu zamówienia</t>
  </si>
  <si>
    <t>J.m.</t>
  </si>
  <si>
    <t>Ilość</t>
  </si>
  <si>
    <t>Cena jedn. netto</t>
  </si>
  <si>
    <t>Cena jedn. brutto</t>
  </si>
  <si>
    <t>Wartość netto</t>
  </si>
  <si>
    <t>Wartość brutto</t>
  </si>
  <si>
    <t>Stawka podatku VAT [%]</t>
  </si>
  <si>
    <t>Tlen medyczny ciekły</t>
  </si>
  <si>
    <t>kg</t>
  </si>
  <si>
    <t>Dzierżawa za zbiornik kriogeniczny (opłata za 1 miesiąc)</t>
  </si>
  <si>
    <t>miesiąc</t>
  </si>
  <si>
    <t>Dzierżawa butli (ilość butli x ilość dni) tlen medyczny sprężony</t>
  </si>
  <si>
    <t>butlo-dzień</t>
  </si>
  <si>
    <t>Opłata za napełnienie butli na tlen medyczny własnej Zamawiającego</t>
  </si>
  <si>
    <t>butla</t>
  </si>
  <si>
    <t>Legalizacja butli na tlen medyczny</t>
  </si>
  <si>
    <t>szt.</t>
  </si>
  <si>
    <t>Dzierżawa butli (ilość butli x ilość dni) gazy medyczne sprężone</t>
  </si>
  <si>
    <t>Dzierżawa butli (ilość butli x ilość dni) pozostałe gazy sprężone</t>
  </si>
  <si>
    <t>Opłata za napełnienie butli na gazy medyczne własnej Zamawiającego</t>
  </si>
  <si>
    <t>Opłata za napełnienie butli na gazy pozostałe własnej Zamawiającego</t>
  </si>
  <si>
    <t>Legalizacja butli na gazy medyczne</t>
  </si>
  <si>
    <t>Legalizacja butli na gazy pozostałe</t>
  </si>
  <si>
    <t>Transport tlen medyczny ciekły</t>
  </si>
  <si>
    <t>kurs</t>
  </si>
  <si>
    <t>Razem</t>
  </si>
  <si>
    <t>TRANSPORT</t>
  </si>
  <si>
    <t>Argon butla 5l</t>
  </si>
  <si>
    <t>m3</t>
  </si>
  <si>
    <t>TLEN  MEDYCZNY  SPRĘŻONY</t>
  </si>
  <si>
    <t>TLEN  MEDYCZNY  CIEKŁY</t>
  </si>
  <si>
    <t>POZOSTAŁE  GAZY</t>
  </si>
  <si>
    <t>Tlen medyczny sprężony pojemność: 6,4 m3</t>
  </si>
  <si>
    <t>Tlen medyczny sprężony, pojemność: 1,6 m3</t>
  </si>
  <si>
    <t>Tlen medyczny sprężony w butlach o pojemności 0,43 m3 oraz 1,08 m3, wyposażonych w zintegrowany reduktor, szybkozłączkę oraz przepływomierz</t>
  </si>
  <si>
    <t>Powietrze sprężone, pojemność: 6 m3</t>
  </si>
  <si>
    <t>Dwutlenek węgla do zastosowań medycznych, pojemność: 26 kg</t>
  </si>
  <si>
    <t>Dwutlenek węgla do zastosowań medycznych, pojemność: 7,5 kg</t>
  </si>
  <si>
    <t>Podtlenek azotu (N2O) 7 kg</t>
  </si>
  <si>
    <t xml:space="preserve">Azot ciekły medyczny w dewarach &lt; 200 l </t>
  </si>
  <si>
    <t>Razem Zakres I i II</t>
  </si>
  <si>
    <t>Zakres I – Tlen medyczny ciekły</t>
  </si>
  <si>
    <t>Zakres II – Tlen medyczny sprężony i pozostałe gazy</t>
  </si>
  <si>
    <t>Transport butli (dot. poz. nr 7, 12)*</t>
  </si>
  <si>
    <t>Transport butli (dot. poz. nr 1, 2, 3, 8, 9, 10, 11)*</t>
  </si>
  <si>
    <t>Umowa 24 m-ce</t>
  </si>
  <si>
    <t>Realizacja 20 m-cy</t>
  </si>
  <si>
    <t>24 m-cy (po rzeliczeniu z 20 m-cy)</t>
  </si>
  <si>
    <t>Stawka VAT [%]</t>
  </si>
  <si>
    <t>FORMULARZ ASORTYMENTOWO-CENOWY</t>
  </si>
  <si>
    <t xml:space="preserve">Nazwa i adres Wykonawcy: </t>
  </si>
  <si>
    <t>…....................................................</t>
  </si>
  <si>
    <t>Załącznik nr 7 do SIWZ</t>
  </si>
  <si>
    <t>Niniejszym oferujemy realizację zamówienia na sukcesywne dostarczanie gazów medycznych i technicznych wraz z dzierżawą butli i transportem na okres 24 miesięcy:</t>
  </si>
  <si>
    <t>* W przypadku dostarczania w jednej dostawie zarówno gazów technicznych, jak i medycznych, Wykonawca wystawi fakturę za transport liczony, jak za kurs w przypadku dostawy gazów medycznych (cena transportu zawierająca stawkę podatku VAT 8%).</t>
  </si>
  <si>
    <r>
      <t xml:space="preserve">Oferowany termin dostawy
</t>
    </r>
    <r>
      <rPr>
        <i/>
        <sz val="8"/>
        <rFont val="Times New Roman"/>
        <family val="1"/>
        <charset val="238"/>
      </rPr>
      <t>(max. 5 dni roboczych)</t>
    </r>
  </si>
  <si>
    <r>
      <t xml:space="preserve">Deklarowany czas reakcji w przypadku awarii zbiornika na tlen medyczny
</t>
    </r>
    <r>
      <rPr>
        <i/>
        <sz val="8"/>
        <rFont val="Times New Roman"/>
        <family val="1"/>
        <charset val="238"/>
      </rPr>
      <t>(max. 72 godz)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</si>
</sst>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.5"/>
      <color indexed="8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sz val="10.5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10.5"/>
      <color indexed="30"/>
      <name val="Times New Roman"/>
      <family val="1"/>
      <charset val="238"/>
    </font>
    <font>
      <sz val="10.5"/>
      <color indexed="17"/>
      <name val="Times New Roman"/>
      <family val="1"/>
      <charset val="238"/>
    </font>
    <font>
      <i/>
      <sz val="10.5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/>
    <xf numFmtId="0" fontId="4" fillId="2" borderId="4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/>
    </xf>
    <xf numFmtId="4" fontId="1" fillId="0" borderId="0" xfId="0" applyNumberFormat="1" applyFont="1" applyFill="1"/>
    <xf numFmtId="4" fontId="4" fillId="2" borderId="4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3" fontId="14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</cellXfs>
  <cellStyles count="1">
    <cellStyle name="Normalny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CCFF"/>
      <color rgb="FFCC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alizacja%20faktury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acja Linde 2018-2020"/>
    </sheetNames>
    <sheetDataSet>
      <sheetData sheetId="0">
        <row r="5">
          <cell r="Q5">
            <v>159170</v>
          </cell>
        </row>
        <row r="6">
          <cell r="Q6">
            <v>20</v>
          </cell>
        </row>
        <row r="7">
          <cell r="Q7">
            <v>154910</v>
          </cell>
        </row>
        <row r="8">
          <cell r="Q8">
            <v>947.20000000000016</v>
          </cell>
        </row>
        <row r="9">
          <cell r="Q9">
            <v>49.6</v>
          </cell>
        </row>
        <row r="10">
          <cell r="Q10">
            <v>323.21000000000004</v>
          </cell>
        </row>
        <row r="11">
          <cell r="Q11">
            <v>136545</v>
          </cell>
        </row>
        <row r="12">
          <cell r="Q12">
            <v>10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300</v>
          </cell>
        </row>
        <row r="17">
          <cell r="Q17">
            <v>6093</v>
          </cell>
        </row>
        <row r="18">
          <cell r="Q18">
            <v>1</v>
          </cell>
        </row>
        <row r="19">
          <cell r="Q19">
            <v>1</v>
          </cell>
        </row>
        <row r="20">
          <cell r="Q20">
            <v>19995</v>
          </cell>
        </row>
        <row r="21">
          <cell r="Q21">
            <v>12180</v>
          </cell>
        </row>
        <row r="22">
          <cell r="Q22">
            <v>0</v>
          </cell>
        </row>
        <row r="23">
          <cell r="Q23">
            <v>1</v>
          </cell>
        </row>
        <row r="24">
          <cell r="Q24">
            <v>2</v>
          </cell>
        </row>
        <row r="25">
          <cell r="Q25">
            <v>0</v>
          </cell>
        </row>
        <row r="26">
          <cell r="Q26">
            <v>1</v>
          </cell>
        </row>
        <row r="27">
          <cell r="Q27">
            <v>165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1"/>
  <sheetViews>
    <sheetView tabSelected="1" view="pageBreakPreview" topLeftCell="A7" zoomScale="85" zoomScaleNormal="100" zoomScaleSheetLayoutView="85" workbookViewId="0">
      <selection activeCell="B14" sqref="B14"/>
    </sheetView>
  </sheetViews>
  <sheetFormatPr defaultColWidth="2.28515625" defaultRowHeight="13.5" x14ac:dyDescent="0.2"/>
  <cols>
    <col min="1" max="1" width="5.42578125" style="2" customWidth="1"/>
    <col min="2" max="2" width="46" style="2" customWidth="1"/>
    <col min="3" max="3" width="7.7109375" style="2" customWidth="1"/>
    <col min="4" max="4" width="7.28515625" style="15" hidden="1" customWidth="1"/>
    <col min="5" max="6" width="10.42578125" style="15" hidden="1" customWidth="1"/>
    <col min="7" max="7" width="12.42578125" style="15" hidden="1" customWidth="1"/>
    <col min="8" max="8" width="10.140625" style="15" hidden="1" customWidth="1"/>
    <col min="9" max="9" width="10.5703125" style="15" hidden="1" customWidth="1"/>
    <col min="10" max="10" width="10.5703125" style="27" hidden="1" customWidth="1"/>
    <col min="11" max="11" width="10.5703125" style="15" hidden="1" customWidth="1"/>
    <col min="12" max="12" width="13.42578125" style="15" hidden="1" customWidth="1"/>
    <col min="13" max="13" width="12.42578125" style="15" hidden="1" customWidth="1"/>
    <col min="14" max="14" width="10.85546875" style="15" hidden="1" customWidth="1"/>
    <col min="15" max="15" width="7.5703125" style="27" hidden="1" customWidth="1"/>
    <col min="16" max="16" width="10.5703125" style="15" hidden="1" customWidth="1"/>
    <col min="17" max="17" width="13.42578125" style="15" hidden="1" customWidth="1"/>
    <col min="18" max="18" width="12.42578125" style="15" hidden="1" customWidth="1"/>
    <col min="19" max="19" width="10.85546875" style="15" hidden="1" customWidth="1"/>
    <col min="20" max="20" width="10.5703125" style="34" customWidth="1"/>
    <col min="21" max="21" width="10.85546875" style="2" customWidth="1"/>
    <col min="22" max="22" width="12.140625" style="2" customWidth="1"/>
    <col min="23" max="23" width="14.140625" style="2" customWidth="1"/>
    <col min="24" max="24" width="14" style="2" customWidth="1"/>
    <col min="25" max="25" width="10.140625" style="2" customWidth="1"/>
    <col min="26" max="26" width="2.85546875" style="2" customWidth="1"/>
    <col min="27" max="27" width="14.7109375" style="2" customWidth="1"/>
    <col min="28" max="28" width="1.5703125" style="2" customWidth="1"/>
    <col min="29" max="29" width="18.140625" style="2" customWidth="1"/>
    <col min="30" max="242" width="9.140625" style="2" customWidth="1"/>
    <col min="243" max="243" width="3.7109375" style="2" bestFit="1" customWidth="1"/>
    <col min="244" max="244" width="38.85546875" style="2" customWidth="1"/>
    <col min="245" max="245" width="8.5703125" style="2" bestFit="1" customWidth="1"/>
    <col min="246" max="246" width="10.5703125" style="2" bestFit="1" customWidth="1"/>
    <col min="247" max="247" width="10" style="2" customWidth="1"/>
    <col min="248" max="249" width="9.140625" style="2" customWidth="1"/>
    <col min="250" max="250" width="9.85546875" style="2" bestFit="1" customWidth="1"/>
    <col min="251" max="251" width="10.28515625" style="2" customWidth="1"/>
    <col min="252" max="253" width="10.140625" style="2" customWidth="1"/>
    <col min="254" max="255" width="9.140625" style="2" customWidth="1"/>
    <col min="256" max="16384" width="2.28515625" style="2"/>
  </cols>
  <sheetData>
    <row r="1" spans="1:29" ht="13.5" customHeight="1" x14ac:dyDescent="0.2">
      <c r="A1" s="38" t="s">
        <v>52</v>
      </c>
      <c r="AC1" s="40" t="s">
        <v>54</v>
      </c>
    </row>
    <row r="2" spans="1:29" ht="13.5" customHeight="1" x14ac:dyDescent="0.2">
      <c r="A2" s="39"/>
    </row>
    <row r="3" spans="1:29" ht="13.5" customHeight="1" x14ac:dyDescent="0.2">
      <c r="A3" s="39" t="s">
        <v>53</v>
      </c>
    </row>
    <row r="4" spans="1:29" ht="13.5" customHeight="1" x14ac:dyDescent="0.2">
      <c r="A4" s="39"/>
    </row>
    <row r="5" spans="1:29" ht="13.5" customHeight="1" x14ac:dyDescent="0.2">
      <c r="A5" s="39" t="s">
        <v>53</v>
      </c>
      <c r="T5" s="2"/>
    </row>
    <row r="6" spans="1:29" ht="13.5" customHeight="1" x14ac:dyDescent="0.2">
      <c r="A6" s="39"/>
    </row>
    <row r="7" spans="1:29" ht="13.5" customHeight="1" x14ac:dyDescent="0.2">
      <c r="A7" s="39" t="s">
        <v>53</v>
      </c>
      <c r="T7" s="2"/>
    </row>
    <row r="8" spans="1:29" ht="13.5" customHeight="1" x14ac:dyDescent="0.2">
      <c r="A8" s="39"/>
      <c r="T8" s="36"/>
    </row>
    <row r="9" spans="1:29" ht="13.5" customHeight="1" x14ac:dyDescent="0.2">
      <c r="A9" s="39"/>
      <c r="T9" s="36" t="s">
        <v>51</v>
      </c>
    </row>
    <row r="10" spans="1:29" ht="13.5" customHeight="1" x14ac:dyDescent="0.2">
      <c r="A10" s="1"/>
    </row>
    <row r="11" spans="1:29" ht="13.5" customHeight="1" x14ac:dyDescent="0.2">
      <c r="A11" s="1" t="s">
        <v>55</v>
      </c>
    </row>
    <row r="12" spans="1:29" ht="13.5" customHeight="1" x14ac:dyDescent="0.2">
      <c r="A12" s="1"/>
    </row>
    <row r="13" spans="1:29" ht="13.5" customHeight="1" x14ac:dyDescent="0.2">
      <c r="A13" s="53" t="s">
        <v>43</v>
      </c>
      <c r="D13" s="42" t="s">
        <v>47</v>
      </c>
      <c r="E13" s="42"/>
      <c r="F13" s="42"/>
      <c r="G13" s="42"/>
      <c r="H13" s="42"/>
      <c r="I13" s="42"/>
      <c r="J13" s="43" t="s">
        <v>48</v>
      </c>
      <c r="K13" s="44"/>
      <c r="L13" s="44"/>
      <c r="M13" s="44"/>
      <c r="N13" s="45"/>
      <c r="O13" s="46" t="s">
        <v>49</v>
      </c>
      <c r="P13" s="47"/>
      <c r="Q13" s="47"/>
      <c r="R13" s="47"/>
      <c r="S13" s="48"/>
    </row>
    <row r="14" spans="1:29" ht="53.25" x14ac:dyDescent="0.2">
      <c r="A14" s="4" t="s">
        <v>0</v>
      </c>
      <c r="B14" s="4" t="s">
        <v>1</v>
      </c>
      <c r="C14" s="4" t="s">
        <v>2</v>
      </c>
      <c r="D14" s="29" t="s">
        <v>3</v>
      </c>
      <c r="E14" s="30" t="s">
        <v>4</v>
      </c>
      <c r="F14" s="30" t="s">
        <v>5</v>
      </c>
      <c r="G14" s="30" t="s">
        <v>6</v>
      </c>
      <c r="H14" s="30" t="s">
        <v>7</v>
      </c>
      <c r="I14" s="29" t="s">
        <v>8</v>
      </c>
      <c r="J14" s="31" t="s">
        <v>3</v>
      </c>
      <c r="K14" s="31" t="s">
        <v>4</v>
      </c>
      <c r="L14" s="31" t="s">
        <v>5</v>
      </c>
      <c r="M14" s="31" t="s">
        <v>6</v>
      </c>
      <c r="N14" s="31" t="s">
        <v>7</v>
      </c>
      <c r="O14" s="32" t="s">
        <v>3</v>
      </c>
      <c r="P14" s="32" t="s">
        <v>4</v>
      </c>
      <c r="Q14" s="32" t="s">
        <v>5</v>
      </c>
      <c r="R14" s="32" t="s">
        <v>6</v>
      </c>
      <c r="S14" s="32" t="s">
        <v>7</v>
      </c>
      <c r="T14" s="17" t="s">
        <v>3</v>
      </c>
      <c r="U14" s="17" t="s">
        <v>4</v>
      </c>
      <c r="V14" s="17" t="s">
        <v>5</v>
      </c>
      <c r="W14" s="17" t="s">
        <v>6</v>
      </c>
      <c r="X14" s="17" t="s">
        <v>7</v>
      </c>
      <c r="Y14" s="17" t="s">
        <v>50</v>
      </c>
      <c r="AA14" s="41" t="s">
        <v>57</v>
      </c>
      <c r="AC14" s="41" t="s">
        <v>58</v>
      </c>
    </row>
    <row r="15" spans="1:29" x14ac:dyDescent="0.2">
      <c r="A15" s="5" t="s">
        <v>32</v>
      </c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A15" s="7"/>
      <c r="AC15" s="7"/>
    </row>
    <row r="16" spans="1:29" x14ac:dyDescent="0.2">
      <c r="A16" s="8">
        <v>1</v>
      </c>
      <c r="B16" s="9" t="s">
        <v>9</v>
      </c>
      <c r="C16" s="10" t="s">
        <v>10</v>
      </c>
      <c r="D16" s="18">
        <f>125000*2</f>
        <v>250000</v>
      </c>
      <c r="E16" s="19">
        <v>0.34</v>
      </c>
      <c r="F16" s="20">
        <f>E16*I16</f>
        <v>0.36720000000000003</v>
      </c>
      <c r="G16" s="21">
        <f>D16*E16</f>
        <v>85000</v>
      </c>
      <c r="H16" s="21">
        <f>G16*I16</f>
        <v>91800</v>
      </c>
      <c r="I16" s="22">
        <v>1.08</v>
      </c>
      <c r="J16" s="18">
        <f>'[1]Realizacja Linde 2018-2020'!$Q5</f>
        <v>159170</v>
      </c>
      <c r="K16" s="19">
        <f t="shared" ref="K16:L18" si="0">E16</f>
        <v>0.34</v>
      </c>
      <c r="L16" s="20">
        <f t="shared" si="0"/>
        <v>0.36720000000000003</v>
      </c>
      <c r="M16" s="21">
        <f>J16*K16</f>
        <v>54117.8</v>
      </c>
      <c r="N16" s="21">
        <f>M16*1.08</f>
        <v>58447.224000000009</v>
      </c>
      <c r="O16" s="18">
        <f>J16/20*24</f>
        <v>191004</v>
      </c>
      <c r="P16" s="19">
        <f>E16</f>
        <v>0.34</v>
      </c>
      <c r="Q16" s="21">
        <f>P16*1.08</f>
        <v>0.36720000000000003</v>
      </c>
      <c r="R16" s="21">
        <f>O16*P16</f>
        <v>64941.360000000008</v>
      </c>
      <c r="S16" s="21">
        <f>R16*1.08</f>
        <v>70136.668800000014</v>
      </c>
      <c r="T16" s="18">
        <v>200000</v>
      </c>
      <c r="U16" s="19"/>
      <c r="V16" s="21"/>
      <c r="W16" s="21"/>
      <c r="X16" s="21"/>
      <c r="Y16" s="21"/>
      <c r="AA16" s="50"/>
      <c r="AC16" s="50"/>
    </row>
    <row r="17" spans="1:29" ht="27" x14ac:dyDescent="0.2">
      <c r="A17" s="8">
        <v>2</v>
      </c>
      <c r="B17" s="9" t="s">
        <v>11</v>
      </c>
      <c r="C17" s="10" t="s">
        <v>12</v>
      </c>
      <c r="D17" s="18">
        <v>24</v>
      </c>
      <c r="E17" s="19">
        <v>600</v>
      </c>
      <c r="F17" s="20">
        <f>E17*I17</f>
        <v>648</v>
      </c>
      <c r="G17" s="21">
        <f t="shared" ref="G17:G46" si="1">D17*E17</f>
        <v>14400</v>
      </c>
      <c r="H17" s="21">
        <f>G17*I17</f>
        <v>15552.000000000002</v>
      </c>
      <c r="I17" s="22">
        <v>1.08</v>
      </c>
      <c r="J17" s="18">
        <f>'[1]Realizacja Linde 2018-2020'!$Q6</f>
        <v>20</v>
      </c>
      <c r="K17" s="19">
        <f t="shared" si="0"/>
        <v>600</v>
      </c>
      <c r="L17" s="20">
        <f t="shared" si="0"/>
        <v>648</v>
      </c>
      <c r="M17" s="21">
        <f>J17*K17</f>
        <v>12000</v>
      </c>
      <c r="N17" s="21">
        <f>M17*1.08</f>
        <v>12960</v>
      </c>
      <c r="O17" s="18">
        <f>J17/20*24</f>
        <v>24</v>
      </c>
      <c r="P17" s="19">
        <f>E17</f>
        <v>600</v>
      </c>
      <c r="Q17" s="21">
        <f>P17*1.08</f>
        <v>648</v>
      </c>
      <c r="R17" s="21">
        <f>O17*P17</f>
        <v>14400</v>
      </c>
      <c r="S17" s="21">
        <f>R17*1.08</f>
        <v>15552.000000000002</v>
      </c>
      <c r="T17" s="18">
        <v>25</v>
      </c>
      <c r="U17" s="19"/>
      <c r="V17" s="21"/>
      <c r="W17" s="21"/>
      <c r="X17" s="21"/>
      <c r="Y17" s="21"/>
      <c r="AA17" s="51"/>
      <c r="AC17" s="51"/>
    </row>
    <row r="18" spans="1:29" x14ac:dyDescent="0.2">
      <c r="A18" s="8">
        <v>3</v>
      </c>
      <c r="B18" s="11" t="s">
        <v>25</v>
      </c>
      <c r="C18" s="10" t="s">
        <v>10</v>
      </c>
      <c r="D18" s="18">
        <v>250000</v>
      </c>
      <c r="E18" s="19">
        <v>0.01</v>
      </c>
      <c r="F18" s="20">
        <f>E18*I18</f>
        <v>1.0800000000000001E-2</v>
      </c>
      <c r="G18" s="21">
        <f>D18*E18</f>
        <v>2500</v>
      </c>
      <c r="H18" s="21">
        <f>G18*I18</f>
        <v>2700</v>
      </c>
      <c r="I18" s="22">
        <v>1.08</v>
      </c>
      <c r="J18" s="18">
        <f>'[1]Realizacja Linde 2018-2020'!$Q7</f>
        <v>154910</v>
      </c>
      <c r="K18" s="19">
        <f t="shared" si="0"/>
        <v>0.01</v>
      </c>
      <c r="L18" s="20">
        <f t="shared" si="0"/>
        <v>1.0800000000000001E-2</v>
      </c>
      <c r="M18" s="21">
        <f>J18*K18</f>
        <v>1549.1000000000001</v>
      </c>
      <c r="N18" s="21">
        <f>M18*1.08</f>
        <v>1673.0280000000002</v>
      </c>
      <c r="O18" s="18">
        <f>J18/20*24</f>
        <v>185892</v>
      </c>
      <c r="P18" s="19">
        <f>E18</f>
        <v>0.01</v>
      </c>
      <c r="Q18" s="21">
        <f>P18*1.08</f>
        <v>1.0800000000000001E-2</v>
      </c>
      <c r="R18" s="21">
        <f>O18*P18</f>
        <v>1858.92</v>
      </c>
      <c r="S18" s="21">
        <f>R18*1.08</f>
        <v>2007.6336000000001</v>
      </c>
      <c r="T18" s="18">
        <v>200000</v>
      </c>
      <c r="U18" s="19"/>
      <c r="V18" s="21"/>
      <c r="W18" s="21"/>
      <c r="X18" s="21"/>
      <c r="Y18" s="21"/>
      <c r="AA18" s="52"/>
      <c r="AC18" s="52"/>
    </row>
    <row r="19" spans="1:29" x14ac:dyDescent="0.2">
      <c r="A19" s="12"/>
      <c r="B19" s="8" t="s">
        <v>27</v>
      </c>
      <c r="C19" s="12"/>
      <c r="G19" s="23">
        <f>SUM(G16:G18)</f>
        <v>101900</v>
      </c>
      <c r="H19" s="23">
        <f>SUM(H16:H18)</f>
        <v>110052</v>
      </c>
      <c r="M19" s="23">
        <f>SUM(M16:M18)</f>
        <v>67666.900000000009</v>
      </c>
      <c r="N19" s="23">
        <f>SUM(N16:N18)</f>
        <v>73080.252000000022</v>
      </c>
      <c r="R19" s="23">
        <f>SUM(R16:R18)</f>
        <v>81200.280000000013</v>
      </c>
      <c r="S19" s="23">
        <f>SUM(S16:S18)</f>
        <v>87696.302400000015</v>
      </c>
      <c r="U19" s="15"/>
      <c r="V19" s="15"/>
      <c r="W19" s="23"/>
      <c r="X19" s="23"/>
    </row>
    <row r="20" spans="1:29" ht="14.25" customHeight="1" x14ac:dyDescent="0.2">
      <c r="A20" s="1"/>
      <c r="U20" s="15"/>
      <c r="V20" s="15"/>
      <c r="W20" s="15"/>
      <c r="X20" s="15"/>
      <c r="Y20" s="15"/>
    </row>
    <row r="21" spans="1:29" ht="14.25" customHeight="1" x14ac:dyDescent="0.2">
      <c r="A21" s="1"/>
      <c r="U21" s="15"/>
      <c r="V21" s="15"/>
      <c r="W21" s="15"/>
      <c r="X21" s="15"/>
      <c r="Y21" s="15"/>
    </row>
    <row r="22" spans="1:29" x14ac:dyDescent="0.2">
      <c r="A22" s="3" t="s">
        <v>44</v>
      </c>
      <c r="U22" s="15"/>
      <c r="V22" s="15"/>
      <c r="W22" s="15"/>
      <c r="X22" s="15"/>
      <c r="Y22" s="15"/>
    </row>
    <row r="23" spans="1:29" ht="43.5" x14ac:dyDescent="0.2">
      <c r="A23" s="4" t="s">
        <v>0</v>
      </c>
      <c r="B23" s="4" t="s">
        <v>1</v>
      </c>
      <c r="C23" s="4" t="s">
        <v>2</v>
      </c>
      <c r="D23" s="16" t="s">
        <v>3</v>
      </c>
      <c r="E23" s="17" t="s">
        <v>4</v>
      </c>
      <c r="F23" s="17" t="s">
        <v>5</v>
      </c>
      <c r="G23" s="17" t="s">
        <v>6</v>
      </c>
      <c r="H23" s="17" t="s">
        <v>7</v>
      </c>
      <c r="I23" s="16" t="s">
        <v>8</v>
      </c>
      <c r="J23" s="17" t="s">
        <v>3</v>
      </c>
      <c r="K23" s="17" t="s">
        <v>4</v>
      </c>
      <c r="L23" s="17" t="s">
        <v>5</v>
      </c>
      <c r="M23" s="17" t="s">
        <v>6</v>
      </c>
      <c r="N23" s="17" t="s">
        <v>7</v>
      </c>
      <c r="O23" s="17" t="s">
        <v>3</v>
      </c>
      <c r="P23" s="17" t="s">
        <v>4</v>
      </c>
      <c r="Q23" s="17" t="s">
        <v>5</v>
      </c>
      <c r="R23" s="17" t="s">
        <v>6</v>
      </c>
      <c r="S23" s="17" t="s">
        <v>7</v>
      </c>
      <c r="T23" s="17" t="s">
        <v>3</v>
      </c>
      <c r="U23" s="17" t="s">
        <v>4</v>
      </c>
      <c r="V23" s="17" t="s">
        <v>5</v>
      </c>
      <c r="W23" s="17" t="s">
        <v>6</v>
      </c>
      <c r="X23" s="17" t="s">
        <v>7</v>
      </c>
      <c r="Y23" s="17" t="s">
        <v>50</v>
      </c>
      <c r="AA23" s="41" t="s">
        <v>57</v>
      </c>
    </row>
    <row r="24" spans="1:29" x14ac:dyDescent="0.2">
      <c r="A24" s="5" t="s">
        <v>31</v>
      </c>
      <c r="B24" s="6"/>
      <c r="C24" s="7"/>
      <c r="D24" s="7"/>
      <c r="E24" s="7"/>
      <c r="F24" s="7"/>
      <c r="G24" s="7"/>
      <c r="H24" s="7"/>
      <c r="I24" s="7"/>
      <c r="J24" s="28"/>
      <c r="K24" s="7"/>
      <c r="L24" s="7"/>
      <c r="M24" s="7"/>
      <c r="N24" s="7"/>
      <c r="O24" s="28"/>
      <c r="P24" s="7"/>
      <c r="Q24" s="7"/>
      <c r="R24" s="7"/>
      <c r="S24" s="7"/>
      <c r="T24" s="35"/>
      <c r="U24" s="7"/>
      <c r="V24" s="7"/>
      <c r="W24" s="7"/>
      <c r="X24" s="7"/>
      <c r="Y24" s="7"/>
      <c r="AA24" s="7"/>
    </row>
    <row r="25" spans="1:29" ht="27" customHeight="1" x14ac:dyDescent="0.2">
      <c r="A25" s="8">
        <v>1</v>
      </c>
      <c r="B25" s="9" t="s">
        <v>34</v>
      </c>
      <c r="C25" s="10" t="s">
        <v>30</v>
      </c>
      <c r="D25" s="18">
        <v>5000</v>
      </c>
      <c r="E25" s="19">
        <v>3.7</v>
      </c>
      <c r="F25" s="20">
        <f t="shared" ref="F25:F30" si="2">E25*I25</f>
        <v>3.9960000000000004</v>
      </c>
      <c r="G25" s="21">
        <f t="shared" si="1"/>
        <v>18500</v>
      </c>
      <c r="H25" s="21">
        <f t="shared" ref="H25:H30" si="3">G25*I25</f>
        <v>19980</v>
      </c>
      <c r="I25" s="22">
        <v>1.08</v>
      </c>
      <c r="J25" s="23">
        <f>'[1]Realizacja Linde 2018-2020'!Q8</f>
        <v>947.20000000000016</v>
      </c>
      <c r="K25" s="19">
        <f t="shared" ref="K25:L30" si="4">E25</f>
        <v>3.7</v>
      </c>
      <c r="L25" s="20">
        <f t="shared" si="4"/>
        <v>3.9960000000000004</v>
      </c>
      <c r="M25" s="21">
        <f t="shared" ref="M25:M30" si="5">J25*K25</f>
        <v>3504.6400000000008</v>
      </c>
      <c r="N25" s="21">
        <f t="shared" ref="N25:N30" si="6">M25*1.08</f>
        <v>3785.0112000000013</v>
      </c>
      <c r="O25" s="18">
        <f t="shared" ref="O25:O30" si="7">J25/20*24</f>
        <v>1136.6400000000001</v>
      </c>
      <c r="P25" s="19">
        <f t="shared" ref="P25:P30" si="8">E25</f>
        <v>3.7</v>
      </c>
      <c r="Q25" s="21">
        <f t="shared" ref="Q25:Q30" si="9">P25*1.08</f>
        <v>3.9960000000000004</v>
      </c>
      <c r="R25" s="21">
        <f t="shared" ref="R25:R30" si="10">O25*P25</f>
        <v>4205.5680000000002</v>
      </c>
      <c r="S25" s="33">
        <f t="shared" ref="S25:S30" si="11">R25*1.08</f>
        <v>4542.0134400000006</v>
      </c>
      <c r="T25" s="18">
        <v>2000</v>
      </c>
      <c r="U25" s="19"/>
      <c r="V25" s="21"/>
      <c r="W25" s="21"/>
      <c r="X25" s="21"/>
      <c r="Y25" s="21"/>
      <c r="AA25" s="50"/>
    </row>
    <row r="26" spans="1:29" ht="27" customHeight="1" x14ac:dyDescent="0.2">
      <c r="A26" s="8">
        <v>2</v>
      </c>
      <c r="B26" s="9" t="s">
        <v>35</v>
      </c>
      <c r="C26" s="10" t="s">
        <v>30</v>
      </c>
      <c r="D26" s="18">
        <v>100</v>
      </c>
      <c r="E26" s="19">
        <v>10</v>
      </c>
      <c r="F26" s="20">
        <f t="shared" si="2"/>
        <v>10.8</v>
      </c>
      <c r="G26" s="21">
        <f t="shared" si="1"/>
        <v>1000</v>
      </c>
      <c r="H26" s="21">
        <f t="shared" si="3"/>
        <v>1080</v>
      </c>
      <c r="I26" s="22">
        <v>1.08</v>
      </c>
      <c r="J26" s="23">
        <f>'[1]Realizacja Linde 2018-2020'!Q9</f>
        <v>49.6</v>
      </c>
      <c r="K26" s="19">
        <f t="shared" si="4"/>
        <v>10</v>
      </c>
      <c r="L26" s="20">
        <f t="shared" si="4"/>
        <v>10.8</v>
      </c>
      <c r="M26" s="21">
        <f t="shared" si="5"/>
        <v>496</v>
      </c>
      <c r="N26" s="21">
        <f t="shared" si="6"/>
        <v>535.68000000000006</v>
      </c>
      <c r="O26" s="18">
        <f t="shared" si="7"/>
        <v>59.519999999999996</v>
      </c>
      <c r="P26" s="19">
        <f t="shared" si="8"/>
        <v>10</v>
      </c>
      <c r="Q26" s="21">
        <f t="shared" si="9"/>
        <v>10.8</v>
      </c>
      <c r="R26" s="21">
        <f t="shared" si="10"/>
        <v>595.19999999999993</v>
      </c>
      <c r="S26" s="33">
        <f t="shared" si="11"/>
        <v>642.81599999999992</v>
      </c>
      <c r="T26" s="18">
        <v>100</v>
      </c>
      <c r="U26" s="19"/>
      <c r="V26" s="21"/>
      <c r="W26" s="21"/>
      <c r="X26" s="21"/>
      <c r="Y26" s="21"/>
      <c r="AA26" s="51"/>
    </row>
    <row r="27" spans="1:29" ht="50.25" customHeight="1" x14ac:dyDescent="0.2">
      <c r="A27" s="8">
        <v>3</v>
      </c>
      <c r="B27" s="9" t="s">
        <v>36</v>
      </c>
      <c r="C27" s="10" t="s">
        <v>30</v>
      </c>
      <c r="D27" s="18">
        <v>320</v>
      </c>
      <c r="E27" s="19">
        <v>50</v>
      </c>
      <c r="F27" s="20">
        <f t="shared" si="2"/>
        <v>54</v>
      </c>
      <c r="G27" s="21">
        <f t="shared" si="1"/>
        <v>16000</v>
      </c>
      <c r="H27" s="21">
        <f t="shared" si="3"/>
        <v>17280</v>
      </c>
      <c r="I27" s="22">
        <v>1.08</v>
      </c>
      <c r="J27" s="23">
        <f>'[1]Realizacja Linde 2018-2020'!Q10</f>
        <v>323.21000000000004</v>
      </c>
      <c r="K27" s="19">
        <f t="shared" si="4"/>
        <v>50</v>
      </c>
      <c r="L27" s="20">
        <f t="shared" si="4"/>
        <v>54</v>
      </c>
      <c r="M27" s="21">
        <f>J27*K27</f>
        <v>16160.500000000002</v>
      </c>
      <c r="N27" s="21">
        <f>M27*1.08</f>
        <v>17453.340000000004</v>
      </c>
      <c r="O27" s="18">
        <f t="shared" si="7"/>
        <v>387.85200000000009</v>
      </c>
      <c r="P27" s="19">
        <f t="shared" si="8"/>
        <v>50</v>
      </c>
      <c r="Q27" s="21">
        <f>P27*1.08</f>
        <v>54</v>
      </c>
      <c r="R27" s="21">
        <f t="shared" si="10"/>
        <v>19392.600000000006</v>
      </c>
      <c r="S27" s="33">
        <f t="shared" si="11"/>
        <v>20944.008000000009</v>
      </c>
      <c r="T27" s="18">
        <v>450</v>
      </c>
      <c r="U27" s="19"/>
      <c r="V27" s="21"/>
      <c r="W27" s="21"/>
      <c r="X27" s="37"/>
      <c r="Y27" s="21"/>
      <c r="AA27" s="51"/>
    </row>
    <row r="28" spans="1:29" ht="27" x14ac:dyDescent="0.2">
      <c r="A28" s="8">
        <v>4</v>
      </c>
      <c r="B28" s="9" t="s">
        <v>13</v>
      </c>
      <c r="C28" s="13" t="s">
        <v>14</v>
      </c>
      <c r="D28" s="18">
        <v>130000</v>
      </c>
      <c r="E28" s="19">
        <v>0.2</v>
      </c>
      <c r="F28" s="20">
        <f t="shared" si="2"/>
        <v>0.21600000000000003</v>
      </c>
      <c r="G28" s="21">
        <f t="shared" si="1"/>
        <v>26000</v>
      </c>
      <c r="H28" s="21">
        <f t="shared" si="3"/>
        <v>28080.000000000004</v>
      </c>
      <c r="I28" s="22">
        <v>1.08</v>
      </c>
      <c r="J28" s="23">
        <f>'[1]Realizacja Linde 2018-2020'!Q11</f>
        <v>136545</v>
      </c>
      <c r="K28" s="19">
        <f t="shared" si="4"/>
        <v>0.2</v>
      </c>
      <c r="L28" s="20">
        <f t="shared" si="4"/>
        <v>0.21600000000000003</v>
      </c>
      <c r="M28" s="21">
        <f t="shared" si="5"/>
        <v>27309</v>
      </c>
      <c r="N28" s="21">
        <f t="shared" si="6"/>
        <v>29493.72</v>
      </c>
      <c r="O28" s="18">
        <f t="shared" si="7"/>
        <v>163854</v>
      </c>
      <c r="P28" s="19">
        <f t="shared" si="8"/>
        <v>0.2</v>
      </c>
      <c r="Q28" s="21">
        <f t="shared" si="9"/>
        <v>0.21600000000000003</v>
      </c>
      <c r="R28" s="21">
        <f t="shared" si="10"/>
        <v>32770.800000000003</v>
      </c>
      <c r="S28" s="33">
        <f t="shared" si="11"/>
        <v>35392.464000000007</v>
      </c>
      <c r="T28" s="18">
        <v>170000</v>
      </c>
      <c r="U28" s="19"/>
      <c r="V28" s="21"/>
      <c r="W28" s="21"/>
      <c r="X28" s="21"/>
      <c r="Y28" s="21"/>
      <c r="AA28" s="51"/>
    </row>
    <row r="29" spans="1:29" ht="27" x14ac:dyDescent="0.2">
      <c r="A29" s="8">
        <v>5</v>
      </c>
      <c r="B29" s="9" t="s">
        <v>15</v>
      </c>
      <c r="C29" s="10" t="s">
        <v>16</v>
      </c>
      <c r="D29" s="18">
        <v>24</v>
      </c>
      <c r="E29" s="19">
        <v>1</v>
      </c>
      <c r="F29" s="20">
        <f t="shared" si="2"/>
        <v>1.08</v>
      </c>
      <c r="G29" s="21">
        <f t="shared" si="1"/>
        <v>24</v>
      </c>
      <c r="H29" s="21">
        <f t="shared" si="3"/>
        <v>25.92</v>
      </c>
      <c r="I29" s="22">
        <v>1.08</v>
      </c>
      <c r="J29" s="23">
        <f>'[1]Realizacja Linde 2018-2020'!Q12</f>
        <v>10</v>
      </c>
      <c r="K29" s="19">
        <f t="shared" si="4"/>
        <v>1</v>
      </c>
      <c r="L29" s="20">
        <f t="shared" si="4"/>
        <v>1.08</v>
      </c>
      <c r="M29" s="21">
        <f t="shared" si="5"/>
        <v>10</v>
      </c>
      <c r="N29" s="21">
        <f t="shared" si="6"/>
        <v>10.8</v>
      </c>
      <c r="O29" s="18">
        <f t="shared" si="7"/>
        <v>12</v>
      </c>
      <c r="P29" s="19">
        <f t="shared" si="8"/>
        <v>1</v>
      </c>
      <c r="Q29" s="21">
        <f t="shared" si="9"/>
        <v>1.08</v>
      </c>
      <c r="R29" s="21">
        <f t="shared" si="10"/>
        <v>12</v>
      </c>
      <c r="S29" s="33">
        <f t="shared" si="11"/>
        <v>12.96</v>
      </c>
      <c r="T29" s="18">
        <v>15</v>
      </c>
      <c r="U29" s="19"/>
      <c r="V29" s="21"/>
      <c r="W29" s="21"/>
      <c r="X29" s="21"/>
      <c r="Y29" s="21"/>
      <c r="AA29" s="51"/>
    </row>
    <row r="30" spans="1:29" x14ac:dyDescent="0.2">
      <c r="A30" s="8">
        <v>6</v>
      </c>
      <c r="B30" s="9" t="s">
        <v>17</v>
      </c>
      <c r="C30" s="10" t="s">
        <v>18</v>
      </c>
      <c r="D30" s="18">
        <v>2</v>
      </c>
      <c r="E30" s="19">
        <v>55</v>
      </c>
      <c r="F30" s="20">
        <f t="shared" si="2"/>
        <v>59.400000000000006</v>
      </c>
      <c r="G30" s="21">
        <f t="shared" si="1"/>
        <v>110</v>
      </c>
      <c r="H30" s="21">
        <f t="shared" si="3"/>
        <v>118.80000000000001</v>
      </c>
      <c r="I30" s="22">
        <v>1.08</v>
      </c>
      <c r="J30" s="23">
        <f>'[1]Realizacja Linde 2018-2020'!Q13</f>
        <v>0</v>
      </c>
      <c r="K30" s="19">
        <f t="shared" si="4"/>
        <v>55</v>
      </c>
      <c r="L30" s="20">
        <f t="shared" si="4"/>
        <v>59.400000000000006</v>
      </c>
      <c r="M30" s="21">
        <f t="shared" si="5"/>
        <v>0</v>
      </c>
      <c r="N30" s="21">
        <f t="shared" si="6"/>
        <v>0</v>
      </c>
      <c r="O30" s="18">
        <f t="shared" si="7"/>
        <v>0</v>
      </c>
      <c r="P30" s="19">
        <f t="shared" si="8"/>
        <v>55</v>
      </c>
      <c r="Q30" s="21">
        <f t="shared" si="9"/>
        <v>59.400000000000006</v>
      </c>
      <c r="R30" s="21">
        <f t="shared" si="10"/>
        <v>0</v>
      </c>
      <c r="S30" s="33">
        <f t="shared" si="11"/>
        <v>0</v>
      </c>
      <c r="T30" s="18">
        <v>2</v>
      </c>
      <c r="U30" s="19"/>
      <c r="V30" s="21"/>
      <c r="W30" s="21"/>
      <c r="X30" s="21"/>
      <c r="Y30" s="21"/>
      <c r="AA30" s="51"/>
    </row>
    <row r="31" spans="1:29" x14ac:dyDescent="0.2">
      <c r="A31" s="5" t="s">
        <v>33</v>
      </c>
      <c r="B31" s="6"/>
      <c r="C31" s="7"/>
      <c r="D31" s="7"/>
      <c r="E31" s="7"/>
      <c r="F31" s="7"/>
      <c r="G31" s="7"/>
      <c r="H31" s="7"/>
      <c r="I31" s="7"/>
      <c r="J31" s="28"/>
      <c r="K31" s="7"/>
      <c r="L31" s="7"/>
      <c r="M31" s="7"/>
      <c r="N31" s="7"/>
      <c r="O31" s="28"/>
      <c r="P31" s="7"/>
      <c r="Q31" s="7"/>
      <c r="R31" s="7"/>
      <c r="S31" s="7"/>
      <c r="T31" s="35"/>
      <c r="U31" s="7"/>
      <c r="V31" s="7"/>
      <c r="W31" s="7"/>
      <c r="X31" s="7"/>
      <c r="Y31" s="7"/>
      <c r="AA31" s="51"/>
    </row>
    <row r="32" spans="1:29" x14ac:dyDescent="0.2">
      <c r="A32" s="8">
        <v>7</v>
      </c>
      <c r="B32" s="9" t="s">
        <v>37</v>
      </c>
      <c r="C32" s="10" t="s">
        <v>30</v>
      </c>
      <c r="D32" s="24">
        <v>800</v>
      </c>
      <c r="E32" s="19">
        <v>3.5</v>
      </c>
      <c r="F32" s="20">
        <f t="shared" ref="F32:F43" si="12">E32*I32</f>
        <v>4.3049999999999997</v>
      </c>
      <c r="G32" s="21">
        <f t="shared" si="1"/>
        <v>2800</v>
      </c>
      <c r="H32" s="21">
        <f t="shared" ref="H32:H43" si="13">G32*I32</f>
        <v>3444</v>
      </c>
      <c r="I32" s="25">
        <v>1.23</v>
      </c>
      <c r="J32" s="23">
        <f>'[1]Realizacja Linde 2018-2020'!$Q14</f>
        <v>0</v>
      </c>
      <c r="K32" s="19">
        <f t="shared" ref="K32:L43" si="14">E32</f>
        <v>3.5</v>
      </c>
      <c r="L32" s="20">
        <f>F32</f>
        <v>4.3049999999999997</v>
      </c>
      <c r="M32" s="21">
        <f>J32*K32</f>
        <v>0</v>
      </c>
      <c r="N32" s="21">
        <f>M32*1.23</f>
        <v>0</v>
      </c>
      <c r="O32" s="18">
        <f t="shared" ref="O32:O43" si="15">J32/20*24</f>
        <v>0</v>
      </c>
      <c r="P32" s="19">
        <f t="shared" ref="P32:P43" si="16">E32</f>
        <v>3.5</v>
      </c>
      <c r="Q32" s="21">
        <f>P32*1.23</f>
        <v>4.3049999999999997</v>
      </c>
      <c r="R32" s="21">
        <f>O32*P32</f>
        <v>0</v>
      </c>
      <c r="S32" s="33">
        <f>R32*1.23</f>
        <v>0</v>
      </c>
      <c r="T32" s="24">
        <v>300</v>
      </c>
      <c r="U32" s="19"/>
      <c r="V32" s="21"/>
      <c r="W32" s="21"/>
      <c r="X32" s="21"/>
      <c r="Y32" s="21"/>
      <c r="AA32" s="51"/>
    </row>
    <row r="33" spans="1:27" ht="13.5" customHeight="1" x14ac:dyDescent="0.2">
      <c r="A33" s="8">
        <v>8</v>
      </c>
      <c r="B33" s="9" t="s">
        <v>38</v>
      </c>
      <c r="C33" s="10" t="s">
        <v>10</v>
      </c>
      <c r="D33" s="18">
        <v>60</v>
      </c>
      <c r="E33" s="19">
        <v>6</v>
      </c>
      <c r="F33" s="20">
        <f t="shared" si="12"/>
        <v>6.48</v>
      </c>
      <c r="G33" s="21">
        <f t="shared" si="1"/>
        <v>360</v>
      </c>
      <c r="H33" s="21">
        <f t="shared" si="13"/>
        <v>388.8</v>
      </c>
      <c r="I33" s="22">
        <v>1.08</v>
      </c>
      <c r="J33" s="23">
        <f>'[1]Realizacja Linde 2018-2020'!$Q15</f>
        <v>0</v>
      </c>
      <c r="K33" s="19">
        <f t="shared" si="14"/>
        <v>6</v>
      </c>
      <c r="L33" s="20">
        <f t="shared" si="14"/>
        <v>6.48</v>
      </c>
      <c r="M33" s="21">
        <f>J33*K33</f>
        <v>0</v>
      </c>
      <c r="N33" s="21">
        <f>M33*1.08</f>
        <v>0</v>
      </c>
      <c r="O33" s="18">
        <f t="shared" si="15"/>
        <v>0</v>
      </c>
      <c r="P33" s="19">
        <f t="shared" si="16"/>
        <v>6</v>
      </c>
      <c r="Q33" s="21">
        <f>P33*1.08</f>
        <v>6.48</v>
      </c>
      <c r="R33" s="21">
        <f>O33*P33</f>
        <v>0</v>
      </c>
      <c r="S33" s="33">
        <f>R33*1.08</f>
        <v>0</v>
      </c>
      <c r="T33" s="24">
        <v>30</v>
      </c>
      <c r="U33" s="19"/>
      <c r="V33" s="21"/>
      <c r="W33" s="21"/>
      <c r="X33" s="21"/>
      <c r="Y33" s="21"/>
      <c r="AA33" s="51"/>
    </row>
    <row r="34" spans="1:27" ht="13.5" customHeight="1" x14ac:dyDescent="0.2">
      <c r="A34" s="8">
        <v>9</v>
      </c>
      <c r="B34" s="9" t="s">
        <v>39</v>
      </c>
      <c r="C34" s="10" t="s">
        <v>10</v>
      </c>
      <c r="D34" s="18">
        <v>440</v>
      </c>
      <c r="E34" s="19">
        <v>6</v>
      </c>
      <c r="F34" s="20">
        <f t="shared" si="12"/>
        <v>6.48</v>
      </c>
      <c r="G34" s="21">
        <f t="shared" si="1"/>
        <v>2640</v>
      </c>
      <c r="H34" s="21">
        <f t="shared" si="13"/>
        <v>2851.2000000000003</v>
      </c>
      <c r="I34" s="22">
        <v>1.08</v>
      </c>
      <c r="J34" s="23">
        <f>'[1]Realizacja Linde 2018-2020'!$Q16</f>
        <v>300</v>
      </c>
      <c r="K34" s="19">
        <f t="shared" si="14"/>
        <v>6</v>
      </c>
      <c r="L34" s="20">
        <f t="shared" si="14"/>
        <v>6.48</v>
      </c>
      <c r="M34" s="21">
        <f>J34*K34</f>
        <v>1800</v>
      </c>
      <c r="N34" s="21">
        <f>M34*1.08</f>
        <v>1944.0000000000002</v>
      </c>
      <c r="O34" s="18">
        <f t="shared" si="15"/>
        <v>360</v>
      </c>
      <c r="P34" s="19">
        <f t="shared" si="16"/>
        <v>6</v>
      </c>
      <c r="Q34" s="21">
        <f>P34*1.08</f>
        <v>6.48</v>
      </c>
      <c r="R34" s="21">
        <f>O34*P34</f>
        <v>2160</v>
      </c>
      <c r="S34" s="33">
        <f>R34*1.08</f>
        <v>2332.8000000000002</v>
      </c>
      <c r="T34" s="24">
        <v>370</v>
      </c>
      <c r="U34" s="19"/>
      <c r="V34" s="21"/>
      <c r="W34" s="21"/>
      <c r="X34" s="21"/>
      <c r="Y34" s="21"/>
      <c r="AA34" s="51"/>
    </row>
    <row r="35" spans="1:27" x14ac:dyDescent="0.2">
      <c r="A35" s="8">
        <v>10</v>
      </c>
      <c r="B35" s="9" t="s">
        <v>41</v>
      </c>
      <c r="C35" s="10" t="s">
        <v>10</v>
      </c>
      <c r="D35" s="18">
        <v>6000</v>
      </c>
      <c r="E35" s="19">
        <v>3.8</v>
      </c>
      <c r="F35" s="20">
        <f t="shared" si="12"/>
        <v>4.1040000000000001</v>
      </c>
      <c r="G35" s="21">
        <f t="shared" si="1"/>
        <v>22800</v>
      </c>
      <c r="H35" s="21">
        <f t="shared" si="13"/>
        <v>24624</v>
      </c>
      <c r="I35" s="26">
        <v>1.08</v>
      </c>
      <c r="J35" s="23">
        <f>'[1]Realizacja Linde 2018-2020'!$Q17</f>
        <v>6093</v>
      </c>
      <c r="K35" s="19">
        <f t="shared" si="14"/>
        <v>3.8</v>
      </c>
      <c r="L35" s="20">
        <f t="shared" si="14"/>
        <v>4.1040000000000001</v>
      </c>
      <c r="M35" s="21">
        <f>J35*K35</f>
        <v>23153.399999999998</v>
      </c>
      <c r="N35" s="21">
        <f>M35*1.08</f>
        <v>25005.671999999999</v>
      </c>
      <c r="O35" s="18">
        <f t="shared" si="15"/>
        <v>7311.5999999999995</v>
      </c>
      <c r="P35" s="19">
        <f t="shared" si="16"/>
        <v>3.8</v>
      </c>
      <c r="Q35" s="21">
        <f>P35*1.08</f>
        <v>4.1040000000000001</v>
      </c>
      <c r="R35" s="21">
        <f>O35*P35</f>
        <v>27784.079999999998</v>
      </c>
      <c r="S35" s="33">
        <f>R35*1.08</f>
        <v>30006.806400000001</v>
      </c>
      <c r="T35" s="24">
        <v>7500</v>
      </c>
      <c r="U35" s="19"/>
      <c r="V35" s="21"/>
      <c r="W35" s="21"/>
      <c r="X35" s="21"/>
      <c r="Y35" s="21"/>
      <c r="AA35" s="51"/>
    </row>
    <row r="36" spans="1:27" x14ac:dyDescent="0.2">
      <c r="A36" s="8">
        <v>11</v>
      </c>
      <c r="B36" s="9" t="s">
        <v>40</v>
      </c>
      <c r="C36" s="10" t="s">
        <v>16</v>
      </c>
      <c r="D36" s="18">
        <v>16</v>
      </c>
      <c r="E36" s="19">
        <v>84</v>
      </c>
      <c r="F36" s="20">
        <f t="shared" si="12"/>
        <v>90.72</v>
      </c>
      <c r="G36" s="21">
        <f t="shared" si="1"/>
        <v>1344</v>
      </c>
      <c r="H36" s="21">
        <f t="shared" si="13"/>
        <v>1451.52</v>
      </c>
      <c r="I36" s="22">
        <v>1.08</v>
      </c>
      <c r="J36" s="23">
        <f>'[1]Realizacja Linde 2018-2020'!$Q18</f>
        <v>1</v>
      </c>
      <c r="K36" s="19">
        <f t="shared" si="14"/>
        <v>84</v>
      </c>
      <c r="L36" s="20">
        <f t="shared" si="14"/>
        <v>90.72</v>
      </c>
      <c r="M36" s="21">
        <f t="shared" ref="M36:M43" si="17">J36*K36</f>
        <v>84</v>
      </c>
      <c r="N36" s="21">
        <f t="shared" ref="N36:N46" si="18">M36*1.08</f>
        <v>90.72</v>
      </c>
      <c r="O36" s="18">
        <f t="shared" si="15"/>
        <v>1.2000000000000002</v>
      </c>
      <c r="P36" s="19">
        <f t="shared" si="16"/>
        <v>84</v>
      </c>
      <c r="Q36" s="21">
        <f t="shared" ref="Q36:Q42" si="19">P36*1.08</f>
        <v>90.72</v>
      </c>
      <c r="R36" s="21">
        <f t="shared" ref="R36:R43" si="20">O36*P36</f>
        <v>100.80000000000001</v>
      </c>
      <c r="S36" s="33">
        <f>R36*1.08</f>
        <v>108.86400000000002</v>
      </c>
      <c r="T36" s="24">
        <v>5</v>
      </c>
      <c r="U36" s="19"/>
      <c r="V36" s="21"/>
      <c r="W36" s="21"/>
      <c r="X36" s="21"/>
      <c r="Y36" s="21"/>
      <c r="AA36" s="51"/>
    </row>
    <row r="37" spans="1:27" x14ac:dyDescent="0.2">
      <c r="A37" s="8">
        <v>12</v>
      </c>
      <c r="B37" s="9" t="s">
        <v>29</v>
      </c>
      <c r="C37" s="10" t="s">
        <v>16</v>
      </c>
      <c r="D37" s="18">
        <v>2</v>
      </c>
      <c r="E37" s="19">
        <v>39</v>
      </c>
      <c r="F37" s="20">
        <f t="shared" si="12"/>
        <v>47.97</v>
      </c>
      <c r="G37" s="21">
        <f t="shared" si="1"/>
        <v>78</v>
      </c>
      <c r="H37" s="21">
        <f t="shared" si="13"/>
        <v>95.94</v>
      </c>
      <c r="I37" s="25">
        <v>1.23</v>
      </c>
      <c r="J37" s="23">
        <f>'[1]Realizacja Linde 2018-2020'!$Q19</f>
        <v>1</v>
      </c>
      <c r="K37" s="19">
        <f t="shared" si="14"/>
        <v>39</v>
      </c>
      <c r="L37" s="20">
        <f t="shared" si="14"/>
        <v>47.97</v>
      </c>
      <c r="M37" s="21">
        <f t="shared" si="17"/>
        <v>39</v>
      </c>
      <c r="N37" s="21">
        <f>M37*1.23</f>
        <v>47.97</v>
      </c>
      <c r="O37" s="18">
        <f t="shared" si="15"/>
        <v>1.2000000000000002</v>
      </c>
      <c r="P37" s="19">
        <f t="shared" si="16"/>
        <v>39</v>
      </c>
      <c r="Q37" s="21">
        <f>P37*1.23</f>
        <v>47.97</v>
      </c>
      <c r="R37" s="21">
        <f t="shared" si="20"/>
        <v>46.800000000000004</v>
      </c>
      <c r="S37" s="33">
        <f>R37*1.23</f>
        <v>57.564000000000007</v>
      </c>
      <c r="T37" s="24">
        <v>2</v>
      </c>
      <c r="U37" s="19"/>
      <c r="V37" s="21"/>
      <c r="W37" s="21"/>
      <c r="X37" s="21"/>
      <c r="Y37" s="21"/>
      <c r="AA37" s="51"/>
    </row>
    <row r="38" spans="1:27" ht="27" x14ac:dyDescent="0.2">
      <c r="A38" s="8">
        <v>13</v>
      </c>
      <c r="B38" s="9" t="s">
        <v>19</v>
      </c>
      <c r="C38" s="13" t="s">
        <v>14</v>
      </c>
      <c r="D38" s="18">
        <v>22000</v>
      </c>
      <c r="E38" s="19">
        <v>0.2</v>
      </c>
      <c r="F38" s="20">
        <f t="shared" si="12"/>
        <v>0.21600000000000003</v>
      </c>
      <c r="G38" s="21">
        <f t="shared" si="1"/>
        <v>4400</v>
      </c>
      <c r="H38" s="21">
        <f t="shared" si="13"/>
        <v>4752</v>
      </c>
      <c r="I38" s="22">
        <v>1.08</v>
      </c>
      <c r="J38" s="23">
        <f>'[1]Realizacja Linde 2018-2020'!$Q20</f>
        <v>19995</v>
      </c>
      <c r="K38" s="19">
        <f t="shared" si="14"/>
        <v>0.2</v>
      </c>
      <c r="L38" s="20">
        <f t="shared" si="14"/>
        <v>0.21600000000000003</v>
      </c>
      <c r="M38" s="21">
        <f t="shared" si="17"/>
        <v>3999</v>
      </c>
      <c r="N38" s="21">
        <f t="shared" si="18"/>
        <v>4318.92</v>
      </c>
      <c r="O38" s="18">
        <f t="shared" si="15"/>
        <v>23994</v>
      </c>
      <c r="P38" s="19">
        <f t="shared" si="16"/>
        <v>0.2</v>
      </c>
      <c r="Q38" s="21">
        <f t="shared" si="19"/>
        <v>0.21600000000000003</v>
      </c>
      <c r="R38" s="21">
        <f t="shared" si="20"/>
        <v>4798.8</v>
      </c>
      <c r="S38" s="33">
        <f>R38*1.08</f>
        <v>5182.7040000000006</v>
      </c>
      <c r="T38" s="24">
        <v>24000</v>
      </c>
      <c r="U38" s="19"/>
      <c r="V38" s="21"/>
      <c r="W38" s="21"/>
      <c r="X38" s="21"/>
      <c r="Y38" s="21"/>
      <c r="AA38" s="51"/>
    </row>
    <row r="39" spans="1:27" ht="27" x14ac:dyDescent="0.2">
      <c r="A39" s="8">
        <v>14</v>
      </c>
      <c r="B39" s="9" t="s">
        <v>20</v>
      </c>
      <c r="C39" s="13" t="s">
        <v>14</v>
      </c>
      <c r="D39" s="18">
        <v>19000</v>
      </c>
      <c r="E39" s="19">
        <v>0.2</v>
      </c>
      <c r="F39" s="20">
        <f t="shared" si="12"/>
        <v>0.246</v>
      </c>
      <c r="G39" s="21">
        <f t="shared" si="1"/>
        <v>3800</v>
      </c>
      <c r="H39" s="21">
        <f t="shared" si="13"/>
        <v>4674</v>
      </c>
      <c r="I39" s="25">
        <v>1.23</v>
      </c>
      <c r="J39" s="23">
        <f>'[1]Realizacja Linde 2018-2020'!$Q21</f>
        <v>12180</v>
      </c>
      <c r="K39" s="19">
        <f t="shared" si="14"/>
        <v>0.2</v>
      </c>
      <c r="L39" s="20">
        <f t="shared" si="14"/>
        <v>0.246</v>
      </c>
      <c r="M39" s="21">
        <f t="shared" si="17"/>
        <v>2436</v>
      </c>
      <c r="N39" s="21">
        <f>M39*1.23</f>
        <v>2996.2799999999997</v>
      </c>
      <c r="O39" s="18">
        <f t="shared" si="15"/>
        <v>14616</v>
      </c>
      <c r="P39" s="19">
        <f t="shared" si="16"/>
        <v>0.2</v>
      </c>
      <c r="Q39" s="21">
        <f>P39*1.23</f>
        <v>0.246</v>
      </c>
      <c r="R39" s="21">
        <f t="shared" si="20"/>
        <v>2923.2000000000003</v>
      </c>
      <c r="S39" s="33">
        <f>R39*1.23</f>
        <v>3595.5360000000001</v>
      </c>
      <c r="T39" s="24">
        <v>16000</v>
      </c>
      <c r="U39" s="19"/>
      <c r="V39" s="21"/>
      <c r="W39" s="21"/>
      <c r="X39" s="21"/>
      <c r="Y39" s="21"/>
      <c r="AA39" s="51"/>
    </row>
    <row r="40" spans="1:27" ht="27" x14ac:dyDescent="0.2">
      <c r="A40" s="8">
        <v>15</v>
      </c>
      <c r="B40" s="9" t="s">
        <v>21</v>
      </c>
      <c r="C40" s="10" t="s">
        <v>16</v>
      </c>
      <c r="D40" s="18">
        <v>12</v>
      </c>
      <c r="E40" s="19">
        <v>1</v>
      </c>
      <c r="F40" s="20">
        <f t="shared" si="12"/>
        <v>1.08</v>
      </c>
      <c r="G40" s="21">
        <f t="shared" si="1"/>
        <v>12</v>
      </c>
      <c r="H40" s="21">
        <f t="shared" si="13"/>
        <v>12.96</v>
      </c>
      <c r="I40" s="22">
        <v>1.08</v>
      </c>
      <c r="J40" s="23">
        <f>'[1]Realizacja Linde 2018-2020'!$Q22</f>
        <v>0</v>
      </c>
      <c r="K40" s="19">
        <f t="shared" si="14"/>
        <v>1</v>
      </c>
      <c r="L40" s="20">
        <f t="shared" si="14"/>
        <v>1.08</v>
      </c>
      <c r="M40" s="21">
        <f t="shared" si="17"/>
        <v>0</v>
      </c>
      <c r="N40" s="21">
        <f t="shared" si="18"/>
        <v>0</v>
      </c>
      <c r="O40" s="18">
        <f t="shared" si="15"/>
        <v>0</v>
      </c>
      <c r="P40" s="19">
        <f t="shared" si="16"/>
        <v>1</v>
      </c>
      <c r="Q40" s="21">
        <f t="shared" si="19"/>
        <v>1.08</v>
      </c>
      <c r="R40" s="21">
        <f t="shared" si="20"/>
        <v>0</v>
      </c>
      <c r="S40" s="33">
        <f>R40*1.08</f>
        <v>0</v>
      </c>
      <c r="T40" s="24">
        <v>5</v>
      </c>
      <c r="U40" s="19"/>
      <c r="V40" s="21"/>
      <c r="W40" s="21"/>
      <c r="X40" s="21"/>
      <c r="Y40" s="21"/>
      <c r="AA40" s="51"/>
    </row>
    <row r="41" spans="1:27" ht="27" x14ac:dyDescent="0.2">
      <c r="A41" s="8">
        <v>16</v>
      </c>
      <c r="B41" s="9" t="s">
        <v>22</v>
      </c>
      <c r="C41" s="10" t="s">
        <v>16</v>
      </c>
      <c r="D41" s="18">
        <v>12</v>
      </c>
      <c r="E41" s="19">
        <v>1</v>
      </c>
      <c r="F41" s="20">
        <f t="shared" si="12"/>
        <v>1.23</v>
      </c>
      <c r="G41" s="21">
        <f t="shared" si="1"/>
        <v>12</v>
      </c>
      <c r="H41" s="21">
        <f t="shared" si="13"/>
        <v>14.76</v>
      </c>
      <c r="I41" s="25">
        <v>1.23</v>
      </c>
      <c r="J41" s="23">
        <f>'[1]Realizacja Linde 2018-2020'!$Q23</f>
        <v>1</v>
      </c>
      <c r="K41" s="19">
        <f t="shared" si="14"/>
        <v>1</v>
      </c>
      <c r="L41" s="20">
        <f t="shared" si="14"/>
        <v>1.23</v>
      </c>
      <c r="M41" s="21">
        <f t="shared" si="17"/>
        <v>1</v>
      </c>
      <c r="N41" s="21">
        <f>M41*1.23</f>
        <v>1.23</v>
      </c>
      <c r="O41" s="18">
        <f t="shared" si="15"/>
        <v>1.2000000000000002</v>
      </c>
      <c r="P41" s="19">
        <f t="shared" si="16"/>
        <v>1</v>
      </c>
      <c r="Q41" s="21">
        <f>P41*1.23</f>
        <v>1.23</v>
      </c>
      <c r="R41" s="21">
        <f t="shared" si="20"/>
        <v>1.2000000000000002</v>
      </c>
      <c r="S41" s="33">
        <f>R41*1.23</f>
        <v>1.4760000000000002</v>
      </c>
      <c r="T41" s="24">
        <v>5</v>
      </c>
      <c r="U41" s="19"/>
      <c r="V41" s="21"/>
      <c r="W41" s="21"/>
      <c r="X41" s="21"/>
      <c r="Y41" s="21"/>
      <c r="AA41" s="51"/>
    </row>
    <row r="42" spans="1:27" x14ac:dyDescent="0.2">
      <c r="A42" s="8">
        <v>17</v>
      </c>
      <c r="B42" s="9" t="s">
        <v>23</v>
      </c>
      <c r="C42" s="10" t="s">
        <v>18</v>
      </c>
      <c r="D42" s="18">
        <v>2</v>
      </c>
      <c r="E42" s="19">
        <v>55</v>
      </c>
      <c r="F42" s="20">
        <f t="shared" si="12"/>
        <v>59.400000000000006</v>
      </c>
      <c r="G42" s="21">
        <f t="shared" si="1"/>
        <v>110</v>
      </c>
      <c r="H42" s="21">
        <f t="shared" si="13"/>
        <v>118.80000000000001</v>
      </c>
      <c r="I42" s="22">
        <v>1.08</v>
      </c>
      <c r="J42" s="23">
        <f>'[1]Realizacja Linde 2018-2020'!$Q24</f>
        <v>2</v>
      </c>
      <c r="K42" s="19">
        <f t="shared" si="14"/>
        <v>55</v>
      </c>
      <c r="L42" s="20">
        <f t="shared" si="14"/>
        <v>59.400000000000006</v>
      </c>
      <c r="M42" s="21">
        <f t="shared" si="17"/>
        <v>110</v>
      </c>
      <c r="N42" s="21">
        <f t="shared" si="18"/>
        <v>118.80000000000001</v>
      </c>
      <c r="O42" s="18">
        <f t="shared" si="15"/>
        <v>2.4000000000000004</v>
      </c>
      <c r="P42" s="19">
        <f t="shared" si="16"/>
        <v>55</v>
      </c>
      <c r="Q42" s="21">
        <f t="shared" si="19"/>
        <v>59.400000000000006</v>
      </c>
      <c r="R42" s="21">
        <f t="shared" si="20"/>
        <v>132.00000000000003</v>
      </c>
      <c r="S42" s="33">
        <f>R42*1.08</f>
        <v>142.56000000000003</v>
      </c>
      <c r="T42" s="24">
        <v>2</v>
      </c>
      <c r="U42" s="19"/>
      <c r="V42" s="21"/>
      <c r="W42" s="21"/>
      <c r="X42" s="21"/>
      <c r="Y42" s="21"/>
      <c r="AA42" s="51"/>
    </row>
    <row r="43" spans="1:27" x14ac:dyDescent="0.2">
      <c r="A43" s="8">
        <v>18</v>
      </c>
      <c r="B43" s="9" t="s">
        <v>24</v>
      </c>
      <c r="C43" s="10" t="s">
        <v>18</v>
      </c>
      <c r="D43" s="18">
        <v>2</v>
      </c>
      <c r="E43" s="19">
        <v>55</v>
      </c>
      <c r="F43" s="20">
        <f t="shared" si="12"/>
        <v>67.650000000000006</v>
      </c>
      <c r="G43" s="21">
        <f t="shared" si="1"/>
        <v>110</v>
      </c>
      <c r="H43" s="21">
        <f t="shared" si="13"/>
        <v>135.30000000000001</v>
      </c>
      <c r="I43" s="25">
        <v>1.23</v>
      </c>
      <c r="J43" s="23">
        <f>'[1]Realizacja Linde 2018-2020'!$Q25</f>
        <v>0</v>
      </c>
      <c r="K43" s="19">
        <f t="shared" si="14"/>
        <v>55</v>
      </c>
      <c r="L43" s="20">
        <f t="shared" si="14"/>
        <v>67.650000000000006</v>
      </c>
      <c r="M43" s="21">
        <f t="shared" si="17"/>
        <v>0</v>
      </c>
      <c r="N43" s="21">
        <f>M43*1.23</f>
        <v>0</v>
      </c>
      <c r="O43" s="18">
        <f t="shared" si="15"/>
        <v>0</v>
      </c>
      <c r="P43" s="19">
        <f t="shared" si="16"/>
        <v>55</v>
      </c>
      <c r="Q43" s="21">
        <f>P43*1.23</f>
        <v>67.650000000000006</v>
      </c>
      <c r="R43" s="21">
        <f t="shared" si="20"/>
        <v>0</v>
      </c>
      <c r="S43" s="33">
        <f>R43*1.23</f>
        <v>0</v>
      </c>
      <c r="T43" s="24">
        <v>2</v>
      </c>
      <c r="U43" s="19"/>
      <c r="V43" s="21"/>
      <c r="W43" s="21"/>
      <c r="X43" s="21"/>
      <c r="Y43" s="21"/>
      <c r="AA43" s="51"/>
    </row>
    <row r="44" spans="1:27" x14ac:dyDescent="0.2">
      <c r="A44" s="5" t="s">
        <v>28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AA44" s="51"/>
    </row>
    <row r="45" spans="1:27" ht="19.5" customHeight="1" x14ac:dyDescent="0.2">
      <c r="A45" s="8">
        <v>19</v>
      </c>
      <c r="B45" s="9" t="s">
        <v>45</v>
      </c>
      <c r="C45" s="10" t="s">
        <v>26</v>
      </c>
      <c r="D45" s="18">
        <v>10</v>
      </c>
      <c r="E45" s="19">
        <v>20</v>
      </c>
      <c r="F45" s="20">
        <f>E45*I45</f>
        <v>24.6</v>
      </c>
      <c r="G45" s="21">
        <f t="shared" si="1"/>
        <v>200</v>
      </c>
      <c r="H45" s="21">
        <f>G45*I45</f>
        <v>246</v>
      </c>
      <c r="I45" s="25">
        <v>1.23</v>
      </c>
      <c r="J45" s="23">
        <f>'[1]Realizacja Linde 2018-2020'!$Q26</f>
        <v>1</v>
      </c>
      <c r="K45" s="19">
        <f>E45</f>
        <v>20</v>
      </c>
      <c r="L45" s="20">
        <f>F45</f>
        <v>24.6</v>
      </c>
      <c r="M45" s="21">
        <f>J45*K45</f>
        <v>20</v>
      </c>
      <c r="N45" s="21">
        <f>M45*1.23</f>
        <v>24.6</v>
      </c>
      <c r="O45" s="18">
        <f>J45/20*24</f>
        <v>1.2000000000000002</v>
      </c>
      <c r="P45" s="19">
        <f>E45</f>
        <v>20</v>
      </c>
      <c r="Q45" s="21">
        <f>P45*1.23</f>
        <v>24.6</v>
      </c>
      <c r="R45" s="21">
        <f>O45*P45</f>
        <v>24.000000000000004</v>
      </c>
      <c r="S45" s="33">
        <f>R45*1.23</f>
        <v>29.520000000000003</v>
      </c>
      <c r="T45" s="24">
        <v>5</v>
      </c>
      <c r="U45" s="19"/>
      <c r="V45" s="21"/>
      <c r="W45" s="21"/>
      <c r="X45" s="21"/>
      <c r="Y45" s="21"/>
      <c r="AA45" s="51"/>
    </row>
    <row r="46" spans="1:27" x14ac:dyDescent="0.2">
      <c r="A46" s="8">
        <v>20</v>
      </c>
      <c r="B46" s="11" t="s">
        <v>46</v>
      </c>
      <c r="C46" s="10" t="s">
        <v>26</v>
      </c>
      <c r="D46" s="18">
        <v>180</v>
      </c>
      <c r="E46" s="19">
        <v>20</v>
      </c>
      <c r="F46" s="20">
        <f>E46*I46</f>
        <v>21.6</v>
      </c>
      <c r="G46" s="21">
        <f t="shared" si="1"/>
        <v>3600</v>
      </c>
      <c r="H46" s="21">
        <f>G46*I46</f>
        <v>3888.0000000000005</v>
      </c>
      <c r="I46" s="22">
        <v>1.08</v>
      </c>
      <c r="J46" s="23">
        <f>'[1]Realizacja Linde 2018-2020'!$Q27</f>
        <v>165</v>
      </c>
      <c r="K46" s="19">
        <f>E46</f>
        <v>20</v>
      </c>
      <c r="L46" s="20">
        <f>F46</f>
        <v>21.6</v>
      </c>
      <c r="M46" s="21">
        <f>J46*K46</f>
        <v>3300</v>
      </c>
      <c r="N46" s="21">
        <f t="shared" si="18"/>
        <v>3564.0000000000005</v>
      </c>
      <c r="O46" s="18">
        <f>J46/20*24</f>
        <v>198</v>
      </c>
      <c r="P46" s="19">
        <f>E46</f>
        <v>20</v>
      </c>
      <c r="Q46" s="21">
        <f>P46*1.08</f>
        <v>21.6</v>
      </c>
      <c r="R46" s="21">
        <f>O46*P46</f>
        <v>3960</v>
      </c>
      <c r="S46" s="33">
        <f>R46*1.08</f>
        <v>4276.8</v>
      </c>
      <c r="T46" s="24">
        <v>200</v>
      </c>
      <c r="U46" s="19"/>
      <c r="V46" s="21"/>
      <c r="W46" s="21"/>
      <c r="X46" s="21"/>
      <c r="Y46" s="21"/>
      <c r="AA46" s="52"/>
    </row>
    <row r="47" spans="1:27" x14ac:dyDescent="0.2">
      <c r="A47" s="12"/>
      <c r="B47" s="8" t="s">
        <v>27</v>
      </c>
      <c r="C47" s="12"/>
      <c r="G47" s="23">
        <f>SUM(G25:G46)</f>
        <v>103900</v>
      </c>
      <c r="H47" s="23">
        <f>SUM(H25:H46)</f>
        <v>113262.00000000001</v>
      </c>
      <c r="M47" s="23">
        <f>SUM(M25:M46)</f>
        <v>82422.539999999994</v>
      </c>
      <c r="N47" s="23">
        <f>SUM(N25:N46)</f>
        <v>89390.743200000012</v>
      </c>
      <c r="R47" s="23">
        <f>SUM(R25:R46)</f>
        <v>98907.04800000001</v>
      </c>
      <c r="S47" s="23">
        <f>SUM(S25:S46)</f>
        <v>107268.89184000003</v>
      </c>
      <c r="U47" s="15"/>
      <c r="V47" s="15"/>
      <c r="W47" s="23"/>
      <c r="X47" s="23"/>
    </row>
    <row r="48" spans="1:27" x14ac:dyDescent="0.2">
      <c r="A48" s="14"/>
      <c r="U48" s="15"/>
      <c r="V48" s="15"/>
      <c r="W48" s="15"/>
      <c r="X48" s="15"/>
    </row>
    <row r="49" spans="1:25" x14ac:dyDescent="0.2">
      <c r="A49" s="14"/>
      <c r="B49" s="8" t="s">
        <v>42</v>
      </c>
      <c r="G49" s="23">
        <f>SUM(G47,G19)</f>
        <v>205800</v>
      </c>
      <c r="H49" s="23">
        <f>SUM(H47,H19)</f>
        <v>223314</v>
      </c>
      <c r="M49" s="23">
        <f>SUM(M47,M19)</f>
        <v>150089.44</v>
      </c>
      <c r="N49" s="23">
        <f>SUM(N47,N19)</f>
        <v>162470.99520000003</v>
      </c>
      <c r="R49" s="23">
        <f>SUM(R47,R19)</f>
        <v>180107.32800000004</v>
      </c>
      <c r="S49" s="23">
        <f>SUM(S47,S19)</f>
        <v>194965.19424000004</v>
      </c>
      <c r="U49" s="15"/>
      <c r="V49" s="15"/>
      <c r="W49" s="23"/>
      <c r="X49" s="23"/>
    </row>
    <row r="51" spans="1:25" ht="28.5" customHeight="1" x14ac:dyDescent="0.2">
      <c r="A51" s="49" t="s">
        <v>56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</sheetData>
  <mergeCells count="7">
    <mergeCell ref="AC16:AC18"/>
    <mergeCell ref="D13:I13"/>
    <mergeCell ref="J13:N13"/>
    <mergeCell ref="O13:S13"/>
    <mergeCell ref="A51:Y51"/>
    <mergeCell ref="AA16:AA18"/>
    <mergeCell ref="AA25:AA46"/>
  </mergeCells>
  <phoneticPr fontId="9" type="noConversion"/>
  <conditionalFormatting sqref="D14">
    <cfRule type="cellIs" dxfId="12" priority="13" stopIfTrue="1" operator="equal">
      <formula>0</formula>
    </cfRule>
  </conditionalFormatting>
  <conditionalFormatting sqref="D23">
    <cfRule type="cellIs" dxfId="11" priority="12" stopIfTrue="1" operator="equal">
      <formula>0</formula>
    </cfRule>
  </conditionalFormatting>
  <conditionalFormatting sqref="J14 J23 J31 J39 J47 J60">
    <cfRule type="cellIs" dxfId="10" priority="11" stopIfTrue="1" operator="equal">
      <formula>0</formula>
    </cfRule>
  </conditionalFormatting>
  <conditionalFormatting sqref="J23">
    <cfRule type="cellIs" dxfId="9" priority="10" stopIfTrue="1" operator="equal">
      <formula>0</formula>
    </cfRule>
  </conditionalFormatting>
  <conditionalFormatting sqref="J11:J14 O11:O14 J52:J65536 O52:O65536 O16:O50 J16:J50">
    <cfRule type="cellIs" dxfId="8" priority="9" operator="equal">
      <formula>0</formula>
    </cfRule>
  </conditionalFormatting>
  <conditionalFormatting sqref="O14 O23 O31 O39 O47 O60">
    <cfRule type="cellIs" dxfId="7" priority="8" stopIfTrue="1" operator="equal">
      <formula>0</formula>
    </cfRule>
  </conditionalFormatting>
  <conditionalFormatting sqref="O23">
    <cfRule type="cellIs" dxfId="6" priority="7" stopIfTrue="1" operator="equal">
      <formula>0</formula>
    </cfRule>
  </conditionalFormatting>
  <conditionalFormatting sqref="T14 T23 T31 T39 T47 T60">
    <cfRule type="cellIs" dxfId="5" priority="6" operator="equal">
      <formula>0</formula>
    </cfRule>
  </conditionalFormatting>
  <conditionalFormatting sqref="T14 T23 T31 T39 T47 T60">
    <cfRule type="cellIs" dxfId="4" priority="5" stopIfTrue="1" operator="equal">
      <formula>0</formula>
    </cfRule>
  </conditionalFormatting>
  <conditionalFormatting sqref="T22 T30 T38 T46 T59">
    <cfRule type="cellIs" dxfId="3" priority="4" operator="equal">
      <formula>0</formula>
    </cfRule>
  </conditionalFormatting>
  <conditionalFormatting sqref="T23">
    <cfRule type="cellIs" dxfId="2" priority="3" operator="equal">
      <formula>0</formula>
    </cfRule>
  </conditionalFormatting>
  <conditionalFormatting sqref="T23">
    <cfRule type="cellIs" dxfId="1" priority="2" stopIfTrue="1" operator="equal">
      <formula>0</formula>
    </cfRule>
  </conditionalFormatting>
  <conditionalFormatting sqref="J7:J10 O7:O10">
    <cfRule type="cellIs" dxfId="0" priority="1" operator="equal">
      <formula>0</formula>
    </cfRule>
  </conditionalFormatting>
  <pageMargins left="0.51181102362204722" right="0.31496062992125984" top="0.55118110236220474" bottom="0.55118110236220474" header="0.31496062992125984" footer="0.31496062992125984"/>
  <pageSetup paperSize="9" scale="76" orientation="landscape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asortymentowo cenowy</vt:lpstr>
      <vt:lpstr>'Formularz asortymentowo cenowy'!Obszar_wydruku</vt:lpstr>
      <vt:lpstr>'Formularz asortymentowo cenowy'!Tytuły_wydruku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Karolina Koroch</cp:lastModifiedBy>
  <cp:lastPrinted>2020-06-22T09:08:03Z</cp:lastPrinted>
  <dcterms:created xsi:type="dcterms:W3CDTF">2012-12-21T13:38:48Z</dcterms:created>
  <dcterms:modified xsi:type="dcterms:W3CDTF">2020-06-22T09:09:34Z</dcterms:modified>
</cp:coreProperties>
</file>